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sborn\Desktop\"/>
    </mc:Choice>
  </mc:AlternateContent>
  <xr:revisionPtr revIDLastSave="0" documentId="8_{221D1A7D-19A6-4CFA-A0AE-99493F817003}" xr6:coauthVersionLast="43" xr6:coauthVersionMax="43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39" i="1"/>
  <c r="E38" i="1"/>
  <c r="E37" i="1"/>
  <c r="E36" i="1"/>
  <c r="E35" i="1"/>
  <c r="E32" i="1"/>
  <c r="E31" i="1"/>
  <c r="E30" i="1"/>
  <c r="E29" i="1"/>
  <c r="E26" i="1"/>
  <c r="E25" i="1"/>
  <c r="E22" i="1"/>
  <c r="E21" i="1"/>
  <c r="E20" i="1"/>
  <c r="E19" i="1"/>
  <c r="E16" i="1"/>
  <c r="E15" i="1"/>
  <c r="E12" i="1"/>
  <c r="E11" i="1"/>
  <c r="D42" i="1"/>
  <c r="D39" i="1"/>
  <c r="D38" i="1"/>
  <c r="D37" i="1"/>
  <c r="D36" i="1"/>
  <c r="D35" i="1"/>
  <c r="D32" i="1"/>
  <c r="D31" i="1"/>
  <c r="D30" i="1"/>
  <c r="D29" i="1"/>
  <c r="D26" i="1"/>
  <c r="D25" i="1"/>
  <c r="D22" i="1"/>
  <c r="D21" i="1"/>
  <c r="D20" i="1"/>
  <c r="D19" i="1"/>
  <c r="D16" i="1"/>
  <c r="D15" i="1"/>
  <c r="D12" i="1"/>
  <c r="D11" i="1"/>
  <c r="C42" i="1"/>
  <c r="C39" i="1"/>
  <c r="C38" i="1"/>
  <c r="C37" i="1"/>
  <c r="C36" i="1"/>
  <c r="C35" i="1"/>
  <c r="C32" i="1"/>
  <c r="C31" i="1"/>
  <c r="C30" i="1"/>
  <c r="C29" i="1"/>
  <c r="C26" i="1"/>
  <c r="C25" i="1"/>
  <c r="C22" i="1"/>
  <c r="C21" i="1"/>
  <c r="C20" i="1"/>
  <c r="C19" i="1"/>
  <c r="C16" i="1"/>
  <c r="C15" i="1"/>
  <c r="C12" i="1"/>
  <c r="C11" i="1"/>
  <c r="E8" i="1"/>
  <c r="E7" i="1"/>
  <c r="E6" i="1"/>
  <c r="E5" i="1"/>
  <c r="D8" i="1"/>
  <c r="D7" i="1"/>
  <c r="D6" i="1"/>
  <c r="C8" i="1"/>
  <c r="C7" i="1"/>
  <c r="C6" i="1"/>
  <c r="D5" i="1"/>
  <c r="C5" i="1"/>
</calcChain>
</file>

<file path=xl/sharedStrings.xml><?xml version="1.0" encoding="utf-8"?>
<sst xmlns="http://schemas.openxmlformats.org/spreadsheetml/2006/main" count="161" uniqueCount="58">
  <si>
    <t>9 hours</t>
  </si>
  <si>
    <t>6 hours</t>
  </si>
  <si>
    <t>3 hours</t>
  </si>
  <si>
    <t>STEM GRA</t>
  </si>
  <si>
    <t>ALL doctoral GTAs admitted for 9/1/2017 and beyond - 3 yr. limit</t>
  </si>
  <si>
    <t>Students admitted prior to 9/1/2017</t>
  </si>
  <si>
    <t>All GRAs</t>
  </si>
  <si>
    <t>EGTA</t>
  </si>
  <si>
    <t>DDA</t>
  </si>
  <si>
    <t xml:space="preserve">STEM GTA </t>
  </si>
  <si>
    <t>ALL doctoral GTAs admitted for 9/1/2017 and beyond - 5 yr. limit</t>
  </si>
  <si>
    <t>COSA</t>
  </si>
  <si>
    <t>COBA - Business</t>
  </si>
  <si>
    <t>COLA - Liberal Arts</t>
  </si>
  <si>
    <t>CONHI - Nursing &amp; Health Innovation</t>
  </si>
  <si>
    <t>COEd - Education</t>
  </si>
  <si>
    <t>COE - Engineering</t>
  </si>
  <si>
    <t>COSA - Science</t>
  </si>
  <si>
    <t>SSW - Social Work</t>
  </si>
  <si>
    <t>Disbursement Approval</t>
  </si>
  <si>
    <t>EGTA Disbursement/Non-STEM</t>
  </si>
  <si>
    <t>Disbursement of Scholarship/Fellowship</t>
  </si>
  <si>
    <t>Scholarship Name</t>
  </si>
  <si>
    <t>STEM Disbursement</t>
  </si>
  <si>
    <t>SharePoint Disbursement Form</t>
  </si>
  <si>
    <t>Enhanced GTA</t>
  </si>
  <si>
    <t>Deans Doctoral Fellowship</t>
  </si>
  <si>
    <t>STEM GTA</t>
  </si>
  <si>
    <t>COS Assistantship</t>
  </si>
  <si>
    <t>Dean (Dean Designee)/Amy Osborn</t>
  </si>
  <si>
    <t>Qualified Students</t>
  </si>
  <si>
    <r>
      <t>CAPPA -</t>
    </r>
    <r>
      <rPr>
        <b/>
        <sz val="10"/>
        <color theme="5"/>
        <rFont val="Calibri"/>
        <family val="2"/>
        <scheme val="minor"/>
      </rPr>
      <t xml:space="preserve"> Architecture, Planning &amp; Public Affairs</t>
    </r>
  </si>
  <si>
    <t>DDA Tuition</t>
  </si>
  <si>
    <t>Flat Rate + EDT - (Statutory Tuition + Graduate Tuition Differential)</t>
  </si>
  <si>
    <t>EGTA Tuition</t>
  </si>
  <si>
    <t>Flat Rate + EDT</t>
  </si>
  <si>
    <t>STEM Tuition</t>
  </si>
  <si>
    <t>COSA Tuition (Science only)</t>
  </si>
  <si>
    <t>85% of Flat Rate + EDT</t>
  </si>
  <si>
    <t>Statuatory Tuition = $50/SCH</t>
  </si>
  <si>
    <t>Graduate Tuition Differential = $50/SCH</t>
  </si>
  <si>
    <t>Enhanced Designated Tuition Rates</t>
  </si>
  <si>
    <t>CAPPA = $16/SCH</t>
  </si>
  <si>
    <t>COBA = $51/SCH</t>
  </si>
  <si>
    <t>COE = $31/SCH</t>
  </si>
  <si>
    <t>COED = $11/SCH</t>
  </si>
  <si>
    <t>COLA = $11/SCH</t>
  </si>
  <si>
    <t>CONHI = $96/SCH</t>
  </si>
  <si>
    <t>GTA Tuition Calculations</t>
  </si>
  <si>
    <t>PI/Amy Osborn</t>
  </si>
  <si>
    <t>Tuition Rates Effective for FY19-20</t>
  </si>
  <si>
    <t>AY 19-20 Mandated Rates</t>
  </si>
  <si>
    <t>Flat Rate - 3 hours = $1,597</t>
  </si>
  <si>
    <t>Flat Rate - 6 hours = $3,352</t>
  </si>
  <si>
    <t>Flat Rate - 9 hours = $4,865</t>
  </si>
  <si>
    <t>Flat Rate - 12 hours and up = $6,197</t>
  </si>
  <si>
    <t>COSA = $16/SCH</t>
  </si>
  <si>
    <t>SOCW = $16/SCH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</si>
</sst>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2" fontId="0" fillId="0" borderId="0" xfId="0" applyNumberFormat="1"/>
    <xf numFmtId="0" fontId="5" fillId="0" borderId="0" xfId="0" applyFont="1"/>
    <xf numFmtId="42" fontId="5" fillId="0" borderId="0" xfId="0" applyNumberFormat="1" applyFont="1"/>
    <xf numFmtId="0" fontId="5" fillId="0" borderId="1" xfId="0" applyFont="1" applyBorder="1"/>
    <xf numFmtId="0" fontId="1" fillId="0" borderId="1" xfId="0" applyFont="1" applyBorder="1"/>
    <xf numFmtId="42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2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zoomScale="85" zoomScaleNormal="85" workbookViewId="0">
      <selection activeCell="E53" sqref="E53"/>
    </sheetView>
  </sheetViews>
  <sheetFormatPr defaultRowHeight="14.25" x14ac:dyDescent="0.45"/>
  <cols>
    <col min="1" max="1" width="38.33203125" customWidth="1"/>
    <col min="2" max="2" width="57.1328125" bestFit="1" customWidth="1"/>
    <col min="3" max="5" width="8.86328125" style="1"/>
    <col min="6" max="6" width="3.53125" customWidth="1"/>
    <col min="7" max="7" width="35.6640625" bestFit="1" customWidth="1"/>
    <col min="8" max="8" width="22.86328125" bestFit="1" customWidth="1"/>
    <col min="9" max="9" width="32.6640625" customWidth="1"/>
  </cols>
  <sheetData>
    <row r="1" spans="1:9" ht="18" x14ac:dyDescent="0.55000000000000004">
      <c r="A1" s="12" t="s">
        <v>50</v>
      </c>
      <c r="B1" s="12"/>
      <c r="C1" s="12"/>
      <c r="D1" s="12"/>
      <c r="E1" s="12"/>
      <c r="F1" s="12"/>
      <c r="G1" s="12"/>
      <c r="H1" s="12"/>
      <c r="I1" s="12"/>
    </row>
    <row r="2" spans="1:9" x14ac:dyDescent="0.45">
      <c r="A2" s="2"/>
      <c r="B2" s="2"/>
      <c r="C2" s="3"/>
      <c r="D2" s="3"/>
      <c r="E2" s="3"/>
      <c r="F2" s="2"/>
      <c r="G2" s="2"/>
      <c r="H2" s="2"/>
      <c r="I2" s="2"/>
    </row>
    <row r="3" spans="1:9" x14ac:dyDescent="0.45">
      <c r="A3" s="4"/>
      <c r="B3" s="5" t="s">
        <v>30</v>
      </c>
      <c r="C3" s="6" t="s">
        <v>0</v>
      </c>
      <c r="D3" s="6" t="s">
        <v>1</v>
      </c>
      <c r="E3" s="6" t="s">
        <v>2</v>
      </c>
      <c r="F3" s="5"/>
      <c r="G3" s="6" t="s">
        <v>24</v>
      </c>
      <c r="H3" s="6" t="s">
        <v>22</v>
      </c>
      <c r="I3" s="6" t="s">
        <v>19</v>
      </c>
    </row>
    <row r="4" spans="1:9" x14ac:dyDescent="0.45">
      <c r="A4" s="7" t="s">
        <v>31</v>
      </c>
      <c r="B4" s="8"/>
      <c r="C4" s="9"/>
      <c r="D4" s="9"/>
      <c r="E4" s="9"/>
      <c r="F4" s="8"/>
      <c r="G4" s="8"/>
      <c r="H4" s="8"/>
      <c r="I4" s="8"/>
    </row>
    <row r="5" spans="1:9" x14ac:dyDescent="0.45">
      <c r="A5" s="8" t="s">
        <v>7</v>
      </c>
      <c r="B5" s="8" t="s">
        <v>5</v>
      </c>
      <c r="C5" s="9">
        <f>(4865+144)</f>
        <v>5009</v>
      </c>
      <c r="D5" s="9">
        <f>3352+96</f>
        <v>3448</v>
      </c>
      <c r="E5" s="9">
        <f>1597+48</f>
        <v>1645</v>
      </c>
      <c r="F5" s="8"/>
      <c r="G5" s="8" t="s">
        <v>20</v>
      </c>
      <c r="H5" s="8" t="s">
        <v>25</v>
      </c>
      <c r="I5" s="8" t="s">
        <v>29</v>
      </c>
    </row>
    <row r="6" spans="1:9" x14ac:dyDescent="0.45">
      <c r="A6" s="8" t="s">
        <v>8</v>
      </c>
      <c r="B6" s="8" t="s">
        <v>4</v>
      </c>
      <c r="C6" s="9">
        <f>(4865+144)-(450+450)</f>
        <v>4109</v>
      </c>
      <c r="D6" s="9">
        <f>(3352+96)-(300+300)</f>
        <v>2848</v>
      </c>
      <c r="E6" s="9">
        <f>(1597+48)-(150+150)</f>
        <v>1345</v>
      </c>
      <c r="F6" s="8"/>
      <c r="G6" s="8" t="s">
        <v>21</v>
      </c>
      <c r="H6" s="8" t="s">
        <v>26</v>
      </c>
      <c r="I6" s="8" t="s">
        <v>29</v>
      </c>
    </row>
    <row r="7" spans="1:9" x14ac:dyDescent="0.45">
      <c r="A7" s="8" t="s">
        <v>9</v>
      </c>
      <c r="B7" s="8" t="s">
        <v>5</v>
      </c>
      <c r="C7" s="9">
        <f>(4865+144)-(450+450)</f>
        <v>4109</v>
      </c>
      <c r="D7" s="9">
        <f>(3352+96)-(300+300)</f>
        <v>2848</v>
      </c>
      <c r="E7" s="9">
        <f>(1597+48)-(150+150)</f>
        <v>1345</v>
      </c>
      <c r="F7" s="8"/>
      <c r="G7" s="8" t="s">
        <v>23</v>
      </c>
      <c r="H7" s="8" t="s">
        <v>27</v>
      </c>
      <c r="I7" s="8" t="s">
        <v>29</v>
      </c>
    </row>
    <row r="8" spans="1:9" x14ac:dyDescent="0.45">
      <c r="A8" s="8" t="s">
        <v>3</v>
      </c>
      <c r="B8" s="8" t="s">
        <v>6</v>
      </c>
      <c r="C8" s="9">
        <f>(4865+144)-(450+450)</f>
        <v>4109</v>
      </c>
      <c r="D8" s="9">
        <f>(3352+96)-(300+300)</f>
        <v>2848</v>
      </c>
      <c r="E8" s="9">
        <f>(1597+48)-(150+150)</f>
        <v>1345</v>
      </c>
      <c r="F8" s="8"/>
      <c r="G8" s="8" t="s">
        <v>23</v>
      </c>
      <c r="H8" s="8" t="s">
        <v>3</v>
      </c>
      <c r="I8" s="8" t="s">
        <v>49</v>
      </c>
    </row>
    <row r="9" spans="1:9" x14ac:dyDescent="0.45">
      <c r="A9" s="8"/>
      <c r="B9" s="8"/>
      <c r="C9" s="9"/>
      <c r="D9" s="9"/>
      <c r="E9" s="9"/>
      <c r="F9" s="8"/>
      <c r="G9" s="8"/>
      <c r="H9" s="8"/>
      <c r="I9" s="8"/>
    </row>
    <row r="10" spans="1:9" x14ac:dyDescent="0.45">
      <c r="A10" s="7" t="s">
        <v>12</v>
      </c>
      <c r="B10" s="8"/>
      <c r="C10" s="9"/>
      <c r="D10" s="9"/>
      <c r="E10" s="9"/>
      <c r="F10" s="8"/>
      <c r="G10" s="8"/>
      <c r="H10" s="8"/>
      <c r="I10" s="8"/>
    </row>
    <row r="11" spans="1:9" x14ac:dyDescent="0.45">
      <c r="A11" s="8" t="s">
        <v>7</v>
      </c>
      <c r="B11" s="8" t="s">
        <v>5</v>
      </c>
      <c r="C11" s="9">
        <f>4865+459</f>
        <v>5324</v>
      </c>
      <c r="D11" s="9">
        <f>3352+305</f>
        <v>3657</v>
      </c>
      <c r="E11" s="9">
        <f>1597+153</f>
        <v>1750</v>
      </c>
      <c r="F11" s="8"/>
      <c r="G11" s="8" t="s">
        <v>20</v>
      </c>
      <c r="H11" s="8" t="s">
        <v>25</v>
      </c>
      <c r="I11" s="8" t="s">
        <v>29</v>
      </c>
    </row>
    <row r="12" spans="1:9" x14ac:dyDescent="0.45">
      <c r="A12" s="8" t="s">
        <v>8</v>
      </c>
      <c r="B12" s="8" t="s">
        <v>10</v>
      </c>
      <c r="C12" s="9">
        <f>(4865+459)-(450+450)</f>
        <v>4424</v>
      </c>
      <c r="D12" s="9">
        <f>(3352+305)-(300+300)</f>
        <v>3057</v>
      </c>
      <c r="E12" s="9">
        <f>(1597+153)-(150+150)</f>
        <v>1450</v>
      </c>
      <c r="F12" s="8"/>
      <c r="G12" s="8" t="s">
        <v>21</v>
      </c>
      <c r="H12" s="8" t="s">
        <v>26</v>
      </c>
      <c r="I12" s="8" t="s">
        <v>29</v>
      </c>
    </row>
    <row r="13" spans="1:9" x14ac:dyDescent="0.45">
      <c r="A13" s="8"/>
      <c r="B13" s="8"/>
      <c r="C13" s="9"/>
      <c r="D13" s="9"/>
      <c r="E13" s="9"/>
      <c r="F13" s="8"/>
      <c r="G13" s="8"/>
      <c r="H13" s="8"/>
      <c r="I13" s="8"/>
    </row>
    <row r="14" spans="1:9" x14ac:dyDescent="0.45">
      <c r="A14" s="7" t="s">
        <v>13</v>
      </c>
      <c r="B14" s="8"/>
      <c r="C14" s="9"/>
      <c r="D14" s="9"/>
      <c r="E14" s="9"/>
      <c r="F14" s="8"/>
      <c r="G14" s="8"/>
      <c r="H14" s="8"/>
      <c r="I14" s="8"/>
    </row>
    <row r="15" spans="1:9" x14ac:dyDescent="0.45">
      <c r="A15" s="8" t="s">
        <v>7</v>
      </c>
      <c r="B15" s="8" t="s">
        <v>5</v>
      </c>
      <c r="C15" s="9">
        <f>4865+99</f>
        <v>4964</v>
      </c>
      <c r="D15" s="9">
        <f>3352+66</f>
        <v>3418</v>
      </c>
      <c r="E15" s="9">
        <f>1597+33</f>
        <v>1630</v>
      </c>
      <c r="F15" s="8"/>
      <c r="G15" s="8" t="s">
        <v>20</v>
      </c>
      <c r="H15" s="8" t="s">
        <v>25</v>
      </c>
      <c r="I15" s="8" t="s">
        <v>29</v>
      </c>
    </row>
    <row r="16" spans="1:9" x14ac:dyDescent="0.45">
      <c r="A16" s="8" t="s">
        <v>8</v>
      </c>
      <c r="B16" s="8" t="s">
        <v>10</v>
      </c>
      <c r="C16" s="9">
        <f>(4865+99)-(450+450)</f>
        <v>4064</v>
      </c>
      <c r="D16" s="9">
        <f>(3352+66)-(300+300)</f>
        <v>2818</v>
      </c>
      <c r="E16" s="9">
        <f>(1597+33)-(150+150)</f>
        <v>1330</v>
      </c>
      <c r="F16" s="8"/>
      <c r="G16" s="8" t="s">
        <v>21</v>
      </c>
      <c r="H16" s="8" t="s">
        <v>26</v>
      </c>
      <c r="I16" s="8" t="s">
        <v>29</v>
      </c>
    </row>
    <row r="17" spans="1:9" x14ac:dyDescent="0.45">
      <c r="A17" s="8"/>
      <c r="B17" s="8"/>
      <c r="C17" s="9"/>
      <c r="D17" s="9"/>
      <c r="E17" s="9"/>
      <c r="F17" s="8"/>
      <c r="G17" s="8"/>
      <c r="H17" s="8"/>
      <c r="I17" s="8"/>
    </row>
    <row r="18" spans="1:9" x14ac:dyDescent="0.45">
      <c r="A18" s="7" t="s">
        <v>14</v>
      </c>
      <c r="B18" s="8"/>
      <c r="C18" s="9"/>
      <c r="D18" s="9"/>
      <c r="E18" s="9"/>
      <c r="F18" s="8"/>
      <c r="G18" s="8"/>
      <c r="H18" s="8"/>
      <c r="I18" s="8"/>
    </row>
    <row r="19" spans="1:9" x14ac:dyDescent="0.45">
      <c r="A19" s="8" t="s">
        <v>7</v>
      </c>
      <c r="B19" s="8" t="s">
        <v>5</v>
      </c>
      <c r="C19" s="9">
        <f>4865+864</f>
        <v>5729</v>
      </c>
      <c r="D19" s="9">
        <f>3352+576</f>
        <v>3928</v>
      </c>
      <c r="E19" s="9">
        <f>1597+288</f>
        <v>1885</v>
      </c>
      <c r="F19" s="8"/>
      <c r="G19" s="8" t="s">
        <v>20</v>
      </c>
      <c r="H19" s="8" t="s">
        <v>25</v>
      </c>
      <c r="I19" s="8" t="s">
        <v>29</v>
      </c>
    </row>
    <row r="20" spans="1:9" x14ac:dyDescent="0.45">
      <c r="A20" s="8" t="s">
        <v>8</v>
      </c>
      <c r="B20" s="8" t="s">
        <v>4</v>
      </c>
      <c r="C20" s="9">
        <f>(4865+864)-(450+450)</f>
        <v>4829</v>
      </c>
      <c r="D20" s="9">
        <f>(3352+576)-(300+300)</f>
        <v>3328</v>
      </c>
      <c r="E20" s="9">
        <f>(1597+288)-(150+150)</f>
        <v>1585</v>
      </c>
      <c r="F20" s="8"/>
      <c r="G20" s="8" t="s">
        <v>21</v>
      </c>
      <c r="H20" s="8" t="s">
        <v>26</v>
      </c>
      <c r="I20" s="8" t="s">
        <v>29</v>
      </c>
    </row>
    <row r="21" spans="1:9" x14ac:dyDescent="0.45">
      <c r="A21" s="8" t="s">
        <v>9</v>
      </c>
      <c r="B21" s="8" t="s">
        <v>5</v>
      </c>
      <c r="C21" s="9">
        <f>(4865+864)-(450+450)</f>
        <v>4829</v>
      </c>
      <c r="D21" s="9">
        <f>(3352+576)-(300+300)</f>
        <v>3328</v>
      </c>
      <c r="E21" s="9">
        <f>(1597+288)-(150+150)</f>
        <v>1585</v>
      </c>
      <c r="F21" s="8"/>
      <c r="G21" s="8" t="s">
        <v>23</v>
      </c>
      <c r="H21" s="8" t="s">
        <v>27</v>
      </c>
      <c r="I21" s="8" t="s">
        <v>29</v>
      </c>
    </row>
    <row r="22" spans="1:9" x14ac:dyDescent="0.45">
      <c r="A22" s="8" t="s">
        <v>3</v>
      </c>
      <c r="B22" s="8" t="s">
        <v>6</v>
      </c>
      <c r="C22" s="9">
        <f>(4865+864)-(450+450)</f>
        <v>4829</v>
      </c>
      <c r="D22" s="9">
        <f>(3352+576)-(300+300)</f>
        <v>3328</v>
      </c>
      <c r="E22" s="9">
        <f>(1597+288)-(150+150)</f>
        <v>1585</v>
      </c>
      <c r="F22" s="8"/>
      <c r="G22" s="8" t="s">
        <v>23</v>
      </c>
      <c r="H22" s="8" t="s">
        <v>3</v>
      </c>
      <c r="I22" s="8" t="s">
        <v>49</v>
      </c>
    </row>
    <row r="23" spans="1:9" x14ac:dyDescent="0.45">
      <c r="A23" s="8"/>
      <c r="B23" s="8"/>
      <c r="C23" s="9"/>
      <c r="D23" s="9"/>
      <c r="E23" s="9"/>
      <c r="F23" s="8"/>
      <c r="G23" s="8"/>
      <c r="H23" s="8"/>
      <c r="I23" s="8"/>
    </row>
    <row r="24" spans="1:9" x14ac:dyDescent="0.45">
      <c r="A24" s="7" t="s">
        <v>15</v>
      </c>
      <c r="B24" s="8"/>
      <c r="C24" s="9"/>
      <c r="D24" s="9"/>
      <c r="E24" s="9"/>
      <c r="F24" s="8"/>
      <c r="G24" s="8"/>
      <c r="H24" s="8"/>
      <c r="I24" s="8"/>
    </row>
    <row r="25" spans="1:9" x14ac:dyDescent="0.45">
      <c r="A25" s="8" t="s">
        <v>7</v>
      </c>
      <c r="B25" s="8" t="s">
        <v>5</v>
      </c>
      <c r="C25" s="9">
        <f>4865+99</f>
        <v>4964</v>
      </c>
      <c r="D25" s="9">
        <f>3352+66</f>
        <v>3418</v>
      </c>
      <c r="E25" s="9">
        <f>1597+33</f>
        <v>1630</v>
      </c>
      <c r="F25" s="8"/>
      <c r="G25" s="8" t="s">
        <v>20</v>
      </c>
      <c r="H25" s="8" t="s">
        <v>25</v>
      </c>
      <c r="I25" s="8" t="s">
        <v>29</v>
      </c>
    </row>
    <row r="26" spans="1:9" x14ac:dyDescent="0.45">
      <c r="A26" s="8" t="s">
        <v>8</v>
      </c>
      <c r="B26" s="8" t="s">
        <v>10</v>
      </c>
      <c r="C26" s="9">
        <f>(4865+99)-(450+450)</f>
        <v>4064</v>
      </c>
      <c r="D26" s="9">
        <f>(3352+66)-(300+300)</f>
        <v>2818</v>
      </c>
      <c r="E26" s="9">
        <f>(1597+33)-(150+150)</f>
        <v>1330</v>
      </c>
      <c r="F26" s="8"/>
      <c r="G26" s="8" t="s">
        <v>21</v>
      </c>
      <c r="H26" s="8" t="s">
        <v>26</v>
      </c>
      <c r="I26" s="8" t="s">
        <v>29</v>
      </c>
    </row>
    <row r="27" spans="1:9" x14ac:dyDescent="0.45">
      <c r="A27" s="8"/>
      <c r="B27" s="8"/>
      <c r="C27" s="9"/>
      <c r="D27" s="9"/>
      <c r="E27" s="9"/>
      <c r="F27" s="8"/>
      <c r="G27" s="8"/>
      <c r="H27" s="8"/>
      <c r="I27" s="8"/>
    </row>
    <row r="28" spans="1:9" x14ac:dyDescent="0.45">
      <c r="A28" s="7" t="s">
        <v>16</v>
      </c>
      <c r="B28" s="8"/>
      <c r="C28" s="9"/>
      <c r="D28" s="9"/>
      <c r="E28" s="9"/>
      <c r="F28" s="8"/>
      <c r="G28" s="8"/>
      <c r="H28" s="8"/>
      <c r="I28" s="8"/>
    </row>
    <row r="29" spans="1:9" x14ac:dyDescent="0.45">
      <c r="A29" s="8" t="s">
        <v>7</v>
      </c>
      <c r="B29" s="8" t="s">
        <v>5</v>
      </c>
      <c r="C29" s="9">
        <f>4865+279</f>
        <v>5144</v>
      </c>
      <c r="D29" s="9">
        <f>3352+186</f>
        <v>3538</v>
      </c>
      <c r="E29" s="9">
        <f>1597+93</f>
        <v>1690</v>
      </c>
      <c r="F29" s="8"/>
      <c r="G29" s="8" t="s">
        <v>20</v>
      </c>
      <c r="H29" s="8" t="s">
        <v>25</v>
      </c>
      <c r="I29" s="8" t="s">
        <v>29</v>
      </c>
    </row>
    <row r="30" spans="1:9" x14ac:dyDescent="0.45">
      <c r="A30" s="8" t="s">
        <v>8</v>
      </c>
      <c r="B30" s="8" t="s">
        <v>4</v>
      </c>
      <c r="C30" s="9">
        <f>(4865+279)-(450+450)</f>
        <v>4244</v>
      </c>
      <c r="D30" s="9">
        <f>(3352+186)-(300+300)</f>
        <v>2938</v>
      </c>
      <c r="E30" s="9">
        <f>(1597+93)-(150+150)</f>
        <v>1390</v>
      </c>
      <c r="F30" s="8"/>
      <c r="G30" s="8" t="s">
        <v>21</v>
      </c>
      <c r="H30" s="8" t="s">
        <v>26</v>
      </c>
      <c r="I30" s="8" t="s">
        <v>29</v>
      </c>
    </row>
    <row r="31" spans="1:9" x14ac:dyDescent="0.45">
      <c r="A31" s="8" t="s">
        <v>9</v>
      </c>
      <c r="B31" s="8" t="s">
        <v>5</v>
      </c>
      <c r="C31" s="9">
        <f>(4865+279)-(450+450)</f>
        <v>4244</v>
      </c>
      <c r="D31" s="9">
        <f>(3352+186)-(300+300)</f>
        <v>2938</v>
      </c>
      <c r="E31" s="9">
        <f>(1597+93)-(150+150)</f>
        <v>1390</v>
      </c>
      <c r="F31" s="8"/>
      <c r="G31" s="8" t="s">
        <v>23</v>
      </c>
      <c r="H31" s="8" t="s">
        <v>27</v>
      </c>
      <c r="I31" s="8" t="s">
        <v>29</v>
      </c>
    </row>
    <row r="32" spans="1:9" x14ac:dyDescent="0.45">
      <c r="A32" s="8" t="s">
        <v>3</v>
      </c>
      <c r="B32" s="8" t="s">
        <v>6</v>
      </c>
      <c r="C32" s="9">
        <f>(4865+279)-(450+450)</f>
        <v>4244</v>
      </c>
      <c r="D32" s="9">
        <f>(3352+186)-(300+300)</f>
        <v>2938</v>
      </c>
      <c r="E32" s="9">
        <f>(1597+93)-(150+150)</f>
        <v>1390</v>
      </c>
      <c r="F32" s="8"/>
      <c r="G32" s="8" t="s">
        <v>23</v>
      </c>
      <c r="H32" s="8" t="s">
        <v>3</v>
      </c>
      <c r="I32" s="8" t="s">
        <v>49</v>
      </c>
    </row>
    <row r="33" spans="1:9" x14ac:dyDescent="0.45">
      <c r="A33" s="8"/>
      <c r="B33" s="8"/>
      <c r="C33" s="9"/>
      <c r="D33" s="9"/>
      <c r="E33" s="9"/>
      <c r="F33" s="8"/>
      <c r="G33" s="8"/>
      <c r="H33" s="8"/>
      <c r="I33" s="8"/>
    </row>
    <row r="34" spans="1:9" x14ac:dyDescent="0.45">
      <c r="A34" s="7" t="s">
        <v>17</v>
      </c>
      <c r="B34" s="8"/>
      <c r="C34" s="9"/>
      <c r="D34" s="9"/>
      <c r="E34" s="9"/>
      <c r="F34" s="8"/>
      <c r="G34" s="8"/>
      <c r="H34" s="8"/>
      <c r="I34" s="8"/>
    </row>
    <row r="35" spans="1:9" x14ac:dyDescent="0.45">
      <c r="A35" s="8" t="s">
        <v>11</v>
      </c>
      <c r="B35" s="8" t="s">
        <v>5</v>
      </c>
      <c r="C35" s="9">
        <f>((0.85*4865)+144)</f>
        <v>4279.25</v>
      </c>
      <c r="D35" s="9">
        <f>((0.85*3352)+96)</f>
        <v>2945.2</v>
      </c>
      <c r="E35" s="9">
        <f>((0.85*1597)+48)</f>
        <v>1405.45</v>
      </c>
      <c r="F35" s="8"/>
      <c r="G35" s="8" t="s">
        <v>21</v>
      </c>
      <c r="H35" s="8" t="s">
        <v>28</v>
      </c>
      <c r="I35" s="8" t="s">
        <v>29</v>
      </c>
    </row>
    <row r="36" spans="1:9" x14ac:dyDescent="0.45">
      <c r="A36" s="8" t="s">
        <v>7</v>
      </c>
      <c r="B36" s="8" t="s">
        <v>5</v>
      </c>
      <c r="C36" s="9">
        <f>4865+144</f>
        <v>5009</v>
      </c>
      <c r="D36" s="9">
        <f>3352+96</f>
        <v>3448</v>
      </c>
      <c r="E36" s="9">
        <f>1597+48</f>
        <v>1645</v>
      </c>
      <c r="F36" s="8"/>
      <c r="G36" s="8" t="s">
        <v>20</v>
      </c>
      <c r="H36" s="8" t="s">
        <v>25</v>
      </c>
      <c r="I36" s="8" t="s">
        <v>29</v>
      </c>
    </row>
    <row r="37" spans="1:9" x14ac:dyDescent="0.45">
      <c r="A37" s="8" t="s">
        <v>8</v>
      </c>
      <c r="B37" s="8" t="s">
        <v>4</v>
      </c>
      <c r="C37" s="9">
        <f>(4865+144)-(450+450)</f>
        <v>4109</v>
      </c>
      <c r="D37" s="9">
        <f>(3352+96)-(300+300)</f>
        <v>2848</v>
      </c>
      <c r="E37" s="9">
        <f>(1597+48)-(150+150)</f>
        <v>1345</v>
      </c>
      <c r="F37" s="8"/>
      <c r="G37" s="8" t="s">
        <v>21</v>
      </c>
      <c r="H37" s="8" t="s">
        <v>26</v>
      </c>
      <c r="I37" s="8" t="s">
        <v>29</v>
      </c>
    </row>
    <row r="38" spans="1:9" x14ac:dyDescent="0.45">
      <c r="A38" s="8" t="s">
        <v>9</v>
      </c>
      <c r="B38" s="8" t="s">
        <v>5</v>
      </c>
      <c r="C38" s="9">
        <f>(4865+144)-(450+450)</f>
        <v>4109</v>
      </c>
      <c r="D38" s="9">
        <f>(3352+96)-(300+300)</f>
        <v>2848</v>
      </c>
      <c r="E38" s="9">
        <f>(1597+48)-(150+150)</f>
        <v>1345</v>
      </c>
      <c r="F38" s="8"/>
      <c r="G38" s="8" t="s">
        <v>23</v>
      </c>
      <c r="H38" s="8" t="s">
        <v>27</v>
      </c>
      <c r="I38" s="8" t="s">
        <v>29</v>
      </c>
    </row>
    <row r="39" spans="1:9" x14ac:dyDescent="0.45">
      <c r="A39" s="8" t="s">
        <v>3</v>
      </c>
      <c r="B39" s="8" t="s">
        <v>6</v>
      </c>
      <c r="C39" s="9">
        <f>(4865+144)-(450+450)</f>
        <v>4109</v>
      </c>
      <c r="D39" s="9">
        <f>(3352+96)-(300+300)</f>
        <v>2848</v>
      </c>
      <c r="E39" s="9">
        <f>(1597+48)-(150+150)</f>
        <v>1345</v>
      </c>
      <c r="F39" s="8"/>
      <c r="G39" s="8" t="s">
        <v>23</v>
      </c>
      <c r="H39" s="8" t="s">
        <v>3</v>
      </c>
      <c r="I39" s="8" t="s">
        <v>49</v>
      </c>
    </row>
    <row r="40" spans="1:9" x14ac:dyDescent="0.45">
      <c r="A40" s="8"/>
      <c r="B40" s="8"/>
      <c r="C40" s="9"/>
      <c r="D40" s="9"/>
      <c r="E40" s="9"/>
      <c r="F40" s="8"/>
      <c r="G40" s="8"/>
      <c r="H40" s="8"/>
      <c r="I40" s="8"/>
    </row>
    <row r="41" spans="1:9" x14ac:dyDescent="0.45">
      <c r="A41" s="7" t="s">
        <v>18</v>
      </c>
      <c r="B41" s="8"/>
      <c r="C41" s="9"/>
      <c r="D41" s="9"/>
      <c r="E41" s="9"/>
      <c r="F41" s="8"/>
      <c r="G41" s="8"/>
      <c r="H41" s="8"/>
      <c r="I41" s="8"/>
    </row>
    <row r="42" spans="1:9" x14ac:dyDescent="0.45">
      <c r="A42" s="8" t="s">
        <v>8</v>
      </c>
      <c r="B42" s="8" t="s">
        <v>10</v>
      </c>
      <c r="C42" s="9">
        <f>(4865+144)-(450+450)</f>
        <v>4109</v>
      </c>
      <c r="D42" s="9">
        <f>(3352+96)-(300+300)</f>
        <v>2848</v>
      </c>
      <c r="E42" s="9">
        <f>(1597+48)-(150+150)</f>
        <v>1345</v>
      </c>
      <c r="F42" s="8"/>
      <c r="G42" s="8" t="s">
        <v>20</v>
      </c>
      <c r="H42" s="8" t="s">
        <v>25</v>
      </c>
      <c r="I42" s="8" t="s">
        <v>29</v>
      </c>
    </row>
    <row r="44" spans="1:9" x14ac:dyDescent="0.45">
      <c r="A44" s="13" t="s">
        <v>48</v>
      </c>
      <c r="B44" s="13"/>
      <c r="G44" s="10" t="s">
        <v>51</v>
      </c>
      <c r="I44" s="10" t="s">
        <v>41</v>
      </c>
    </row>
    <row r="45" spans="1:9" x14ac:dyDescent="0.45">
      <c r="A45" t="s">
        <v>32</v>
      </c>
      <c r="B45" t="s">
        <v>33</v>
      </c>
      <c r="G45" t="s">
        <v>39</v>
      </c>
      <c r="I45" t="s">
        <v>42</v>
      </c>
    </row>
    <row r="46" spans="1:9" x14ac:dyDescent="0.45">
      <c r="A46" t="s">
        <v>36</v>
      </c>
      <c r="B46" t="s">
        <v>33</v>
      </c>
      <c r="G46" t="s">
        <v>40</v>
      </c>
      <c r="I46" t="s">
        <v>43</v>
      </c>
    </row>
    <row r="47" spans="1:9" x14ac:dyDescent="0.45">
      <c r="A47" t="s">
        <v>34</v>
      </c>
      <c r="B47" t="s">
        <v>35</v>
      </c>
      <c r="I47" t="s">
        <v>44</v>
      </c>
    </row>
    <row r="48" spans="1:9" x14ac:dyDescent="0.45">
      <c r="A48" t="s">
        <v>37</v>
      </c>
      <c r="B48" t="s">
        <v>38</v>
      </c>
      <c r="G48" t="s">
        <v>52</v>
      </c>
      <c r="I48" t="s">
        <v>45</v>
      </c>
    </row>
    <row r="49" spans="7:9" x14ac:dyDescent="0.45">
      <c r="G49" t="s">
        <v>53</v>
      </c>
      <c r="I49" t="s">
        <v>46</v>
      </c>
    </row>
    <row r="50" spans="7:9" x14ac:dyDescent="0.45">
      <c r="G50" t="s">
        <v>54</v>
      </c>
      <c r="I50" t="s">
        <v>47</v>
      </c>
    </row>
    <row r="51" spans="7:9" x14ac:dyDescent="0.45">
      <c r="G51" t="s">
        <v>55</v>
      </c>
      <c r="I51" s="11" t="s">
        <v>56</v>
      </c>
    </row>
    <row r="52" spans="7:9" x14ac:dyDescent="0.45">
      <c r="I52" s="11" t="s">
        <v>57</v>
      </c>
    </row>
  </sheetData>
  <mergeCells count="2">
    <mergeCell ref="A1:I1"/>
    <mergeCell ref="A44:B44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Osborn, Amy S</cp:lastModifiedBy>
  <cp:lastPrinted>2018-04-30T16:06:48Z</cp:lastPrinted>
  <dcterms:created xsi:type="dcterms:W3CDTF">2017-07-28T18:44:36Z</dcterms:created>
  <dcterms:modified xsi:type="dcterms:W3CDTF">2019-09-13T21:03:34Z</dcterms:modified>
</cp:coreProperties>
</file>